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esktop\El 9 AW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2" i="1" l="1"/>
  <c r="H220" i="1"/>
  <c r="I222" i="1"/>
  <c r="I220" i="1"/>
  <c r="H201" i="1" l="1"/>
  <c r="H198" i="1"/>
  <c r="H26" i="1"/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184" i="1"/>
  <c r="E29" i="1"/>
  <c r="E131" i="1"/>
  <c r="E37" i="1"/>
  <c r="E139" i="1"/>
  <c r="E189" i="1"/>
  <c r="E215" i="1"/>
  <c r="E117" i="1"/>
  <c r="E161" i="1"/>
  <c r="E178" i="1"/>
  <c r="I194" i="1"/>
  <c r="H194" i="1"/>
  <c r="G194" i="1"/>
  <c r="I172" i="1"/>
  <c r="H172" i="1"/>
  <c r="G172" i="1"/>
  <c r="E194" i="1" l="1"/>
  <c r="E172" i="1"/>
  <c r="G45" i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I169" i="1"/>
  <c r="E169" i="1" l="1"/>
  <c r="H216" i="1"/>
  <c r="E87" i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<sst xmlns="http://schemas.openxmlformats.org/spreadsheetml/2006/main" count="410" uniqueCount="398">
  <si>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</si>
  <si>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</si>
  <si>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</si>
  <si>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</si>
  <si>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</si>
  <si>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</si>
  <si>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</si>
  <si>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</si>
  <si>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</si>
  <si>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</si>
  <si>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</si>
  <si>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</si>
  <si>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</si>
  <si>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</si>
  <si>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</si>
  <si>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</si>
  <si>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</si>
  <si>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</si>
  <si>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</si>
  <si>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</si>
  <si>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</si>
  <si>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</si>
  <si>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</si>
  <si>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</si>
  <si>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</si>
  <si>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</si>
  <si>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</si>
  <si>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</si>
  <si>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</si>
  <si>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</si>
  <si>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</si>
  <si>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</si>
  <si>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</si>
  <si>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</si>
  <si>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</si>
  <si>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</si>
  <si>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</si>
  <si>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</si>
  <si>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</si>
  <si>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</si>
  <si>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</si>
  <si>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</si>
  <si>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</si>
  <si>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</si>
  <si>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</si>
  <si>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</si>
  <si>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</si>
  <si>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</si>
  <si>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</si>
  <si>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</si>
  <si>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</si>
  <si>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</si>
  <si>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</si>
  <si>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</si>
  <si>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</si>
  <si>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</si>
  <si>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</si>
  <si>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</si>
  <si>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</si>
  <si>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</si>
  <si>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</si>
  <si>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</si>
  <si>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</si>
  <si>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</si>
  <si>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</si>
  <si>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</si>
  <si>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</si>
  <si>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</si>
  <si>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</si>
  <si>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</si>
  <si>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</si>
  <si>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</si>
  <si>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</si>
  <si>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</si>
  <si>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</si>
  <si>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</si>
  <si>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</si>
  <si>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</si>
  <si>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</si>
  <si>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</si>
  <si>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</si>
  <si>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</si>
  <si>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</si>
  <si>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</si>
  <si>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</si>
  <si>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</si>
  <si>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</si>
  <si>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</si>
  <si>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</si>
  <si>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</si>
  <si>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</si>
  <si>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</si>
  <si>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</si>
  <si>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</si>
  <si>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</si>
  <si>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</si>
  <si>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</si>
  <si>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</si>
  <si>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</si>
  <si>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</si>
  <si>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</si>
  <si>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</si>
  <si>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</si>
  <si>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</si>
  <si>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</si>
  <si>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</si>
  <si>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</si>
  <si>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</si>
  <si>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</si>
  <si>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</si>
  <si>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</si>
  <si>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</si>
  <si>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</si>
  <si>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</si>
  <si>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</si>
  <si>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</si>
  <si>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</si>
  <si>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</si>
  <si>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</si>
  <si>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</si>
  <si>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</si>
  <si>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</si>
  <si>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</si>
  <si>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</si>
  <si>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</si>
  <si>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</si>
  <si>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</si>
  <si>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</si>
  <si>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</si>
  <si>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</si>
  <si>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</si>
  <si>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</si>
  <si>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</si>
  <si>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</si>
  <si>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</si>
  <si>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</si>
  <si>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</si>
  <si>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</si>
  <si>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</si>
  <si>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</si>
  <si>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</si>
  <si>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</si>
  <si>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</si>
  <si>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</si>
  <si>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</si>
  <si>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</si>
  <si>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</si>
  <si>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</si>
  <si>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</si>
  <si>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</si>
  <si>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</si>
  <si>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</si>
  <si>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</si>
  <si>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</si>
  <si>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</si>
  <si>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</si>
  <si>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</si>
  <si>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</si>
  <si>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</si>
  <si>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</si>
  <si>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</si>
  <si>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</si>
  <si>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</si>
  <si>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</si>
  <si>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</si>
  <si>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</si>
  <si>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</si>
  <si>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</si>
  <si>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</si>
  <si>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</si>
  <si>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</si>
  <si>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</si>
  <si>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</si>
  <si>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</si>
  <si>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</si>
  <si>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</si>
  <si>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</si>
  <si>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</si>
  <si>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</si>
  <si>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</si>
  <si>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</si>
  <si>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</si>
  <si>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</si>
  <si>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</si>
  <si>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</si>
  <si>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</si>
  <si>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</si>
  <si>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</si>
  <si>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</si>
  <si>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</si>
  <si>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</si>
  <si>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</si>
  <si>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</si>
  <si>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</si>
  <si>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</si>
  <si>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</si>
  <si>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</si>
  <si>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</si>
  <si>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</si>
  <si>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</si>
  <si>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</si>
  <si>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</si>
  <si>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</si>
  <si>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</si>
  <si>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</si>
  <si>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</si>
  <si>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</si>
  <si>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</si>
  <si>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</si>
  <si>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</si>
  <si>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</si>
  <si>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</si>
  <si>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</si>
  <si>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</si>
  <si>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</si>
  <si>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</si>
  <si>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</si>
  <si>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</si>
  <si>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</si>
  <si>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</si>
  <si>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</si>
  <si>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</si>
  <si>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</si>
  <si>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</si>
  <si>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</si>
  <si>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</si>
  <si>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</si>
  <si>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</si>
  <si>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</si>
  <si>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</si>
  <si>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</si>
  <si>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</si>
  <si>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</si>
  <si>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</si>
  <si>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</si>
  <si>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</si>
  <si>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</si>
  <si>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</si>
  <si>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</si>
  <si>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</si>
  <si>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</si>
  <si>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</si>
  <si>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</si>
  <si>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</si>
  <si>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</si>
  <si>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</si>
  <si>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</si>
  <si>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</si>
  <si>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</si>
  <si>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</si>
  <si>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</si>
  <si>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</si>
  <si>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</si>
  <si>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</si>
  <si>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</si>
  <si>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</si>
  <si>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</si>
  <si>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</si>
  <si>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</si>
  <si>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</si>
  <si>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</si>
  <si>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</si>
  <si>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</si>
  <si>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</si>
  <si>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</si>
  <si>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</si>
  <si>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</si>
  <si>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</si>
  <si>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</si>
  <si>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</si>
  <si>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</si>
  <si>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</si>
  <si>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</si>
  <si>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</si>
  <si>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</si>
  <si>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</si>
  <si>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</si>
  <si>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</si>
  <si>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</si>
  <si>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</si>
  <si>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</si>
  <si>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</si>
  <si>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</si>
  <si>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</si>
  <si>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</si>
  <si>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</si>
  <si>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</si>
  <si>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</si>
  <si>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</si>
  <si>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</si>
  <si>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</si>
  <si>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</si>
  <si>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</si>
  <si>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</si>
  <si>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</si>
  <si>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</si>
  <si>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</si>
  <si>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</si>
  <si>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</si>
  <si>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</si>
  <si>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</si>
  <si>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</si>
  <si>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</si>
  <si>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</si>
  <si>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</si>
  <si>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</si>
  <si>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</si>
  <si>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</si>
  <si>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</si>
  <si>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</si>
  <si>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</si>
  <si>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</si>
  <si>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</si>
  <si>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</si>
  <si>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</si>
  <si>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</si>
  <si>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</si>
  <si>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</si>
  <si>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</si>
  <si>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</si>
  <si>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</si>
  <si>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</si>
  <si>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</si>
  <si>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</si>
  <si>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</si>
  <si>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</si>
  <si>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</si>
  <si>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</si>
  <si>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</si>
  <si>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</si>
  <si>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</si>
  <si>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</si>
  <si>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</si>
  <si>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</si>
  <si>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</si>
  <si>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</si>
  <si>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</si>
  <si>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</si>
  <si>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</si>
  <si>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</si>
  <si>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</si>
  <si>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</si>
  <si>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</si>
  <si>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</si>
  <si>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</si>
  <si>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</si>
  <si>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</si>
  <si>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</si>
  <si>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</si>
  <si>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</si>
  <si>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</si>
  <si>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</si>
  <si>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</si>
  <si>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</si>
  <si>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</si>
  <si>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</si>
  <si>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</si>
  <si>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</si>
  <si>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</si>
  <si>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</si>
  <si>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</si>
  <si>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</si>
  <si>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</si>
  <si>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</si>
  <si>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</si>
  <si>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</si>
  <si>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</si>
  <si>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</si>
  <si>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</si>
  <si>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</si>
  <si>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</si>
  <si>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</si>
  <si>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</si>
  <si>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</si>
  <si>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</si>
  <si>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</si>
  <si>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</si>
  <si>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</si>
  <si>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</si>
  <si>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</si>
  <si>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</si>
  <si>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</si>
  <si>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</si>
  <si>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</si>
  <si>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</si>
  <si>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</si>
  <si>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</si>
  <si>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</si>
  <si>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</si>
  <si>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</si>
  <si>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</si>
  <si>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</si>
  <si>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</si>
  <si>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</t>
  </si>
  <si>
    <t>Orcutt Winslow</t>
  </si>
  <si>
    <t xml:space="preserve">Core Construction </t>
  </si>
  <si>
    <t>Maricopa</t>
  </si>
  <si>
    <t>Queen Creek and Pinal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</si>
</sst>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5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1" fillId="0" borderId="0" xfId="0" applyFont="1" applyProtection="1"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topLeftCell="A199" zoomScaleNormal="100" zoomScaleSheetLayoutView="100" workbookViewId="0">
      <selection activeCell="G230" sqref="G230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5"/>
      <c r="B1" s="345"/>
      <c r="C1" s="345"/>
      <c r="D1" s="346"/>
      <c r="E1" s="352" t="s">
        <v>383</v>
      </c>
      <c r="F1" s="353"/>
      <c r="G1" s="353"/>
      <c r="H1" s="353"/>
      <c r="I1" s="353"/>
      <c r="J1" s="354"/>
    </row>
    <row r="2" spans="1:137" s="1" customFormat="1">
      <c r="A2" s="347" t="s">
        <v>386</v>
      </c>
      <c r="B2" s="348"/>
      <c r="C2" s="348"/>
      <c r="D2" s="349"/>
      <c r="E2" s="358" t="s">
        <v>198</v>
      </c>
      <c r="F2" s="348"/>
      <c r="G2" s="348"/>
      <c r="H2" s="348"/>
      <c r="I2" s="348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5"/>
      <c r="F3" s="356"/>
      <c r="G3" s="356"/>
      <c r="H3" s="356"/>
      <c r="I3" s="356"/>
      <c r="J3" s="357"/>
      <c r="N3" s="105"/>
    </row>
    <row r="4" spans="1:137" ht="4.5" customHeight="1" thickBot="1">
      <c r="A4" s="350"/>
      <c r="B4" s="350"/>
      <c r="C4" s="350"/>
      <c r="D4" s="350"/>
      <c r="E4" s="350"/>
      <c r="F4" s="350"/>
      <c r="G4" s="350"/>
      <c r="H4" s="350"/>
      <c r="I4" s="350"/>
      <c r="J4" s="351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3" t="s">
        <v>393</v>
      </c>
      <c r="F5" s="364"/>
      <c r="G5" s="361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8"/>
      <c r="F6" s="337"/>
      <c r="G6" s="362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6" t="s">
        <v>394</v>
      </c>
      <c r="F7" s="337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6" t="s">
        <v>395</v>
      </c>
      <c r="F8" s="337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6" t="s">
        <v>396</v>
      </c>
      <c r="F9" s="337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8"/>
      <c r="F10" s="337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1"/>
      <c r="F11" s="342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43" t="s">
        <v>397</v>
      </c>
      <c r="F12" s="344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739693.99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9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60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>
        <v>3280</v>
      </c>
      <c r="I20" s="247">
        <v>4230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7510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3280</v>
      </c>
      <c r="I24" s="180">
        <f t="shared" si="0"/>
        <v>4230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>
        <f>1160+2320</f>
        <v>3480</v>
      </c>
      <c r="I26" s="252">
        <v>2320</v>
      </c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5800</v>
      </c>
      <c r="F29" s="179" t="str">
        <f>IFERROR((#REF!/#REF!),"")</f>
        <v/>
      </c>
      <c r="G29" s="53">
        <f>SUM(G26:G28)</f>
        <v>0</v>
      </c>
      <c r="H29" s="53">
        <f>SUM(H26:H28)</f>
        <v>3480</v>
      </c>
      <c r="I29" s="53">
        <f>SUM(I26:I28)</f>
        <v>2320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>
        <f>76871+155540</f>
        <v>232411</v>
      </c>
      <c r="I198" s="252">
        <v>80454</v>
      </c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>
        <v>120550</v>
      </c>
      <c r="I199" s="252">
        <v>69237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>
        <f>1953+1930</f>
        <v>3883</v>
      </c>
      <c r="I201" s="252">
        <v>10435</v>
      </c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>
        <v>36000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552970</v>
      </c>
      <c r="F207" s="148" t="str">
        <f>IFERROR((#REF!/#REF!),"")</f>
        <v/>
      </c>
      <c r="G207" s="180">
        <f>SUM(G196:G206)</f>
        <v>0</v>
      </c>
      <c r="H207" s="180">
        <f>SUM(H196:H206)</f>
        <v>356844</v>
      </c>
      <c r="I207" s="206">
        <f>SUM(I196:I206)</f>
        <v>196126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566280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363604</v>
      </c>
      <c r="I216" s="72">
        <f>SUM(I24,I29,I37,I45,I52,I59,I75,I87,I102,I117,I131,I139,I145,I150,I153,I161,I169,I172,I178,I184,I189,I194,I207,I215)</f>
        <v>202676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66850.03</v>
      </c>
      <c r="G217" s="302"/>
      <c r="H217" s="303">
        <v>31689.08</v>
      </c>
      <c r="I217" s="303">
        <v>35160.949999999997</v>
      </c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2.698413164070726E-2</v>
      </c>
      <c r="C218" s="35" t="s">
        <v>172</v>
      </c>
      <c r="D218" s="14"/>
      <c r="E218" s="77"/>
      <c r="F218" s="331">
        <f t="shared" si="2"/>
        <v>19960</v>
      </c>
      <c r="G218" s="302"/>
      <c r="H218" s="303">
        <v>12871</v>
      </c>
      <c r="I218" s="303">
        <v>7089</v>
      </c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23489</v>
      </c>
      <c r="G220" s="302"/>
      <c r="H220" s="303">
        <f>14756+391</f>
        <v>15147</v>
      </c>
      <c r="I220" s="303">
        <f>8127+215</f>
        <v>8342</v>
      </c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8.9942599101014726E-3</v>
      </c>
      <c r="C221" s="36" t="s">
        <v>173</v>
      </c>
      <c r="D221" s="37"/>
      <c r="E221" s="78"/>
      <c r="F221" s="323">
        <f t="shared" si="2"/>
        <v>6653</v>
      </c>
      <c r="G221" s="302"/>
      <c r="H221" s="303">
        <v>4290</v>
      </c>
      <c r="I221" s="303">
        <v>2363</v>
      </c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9.6134078363946142E-3</v>
      </c>
      <c r="C222" s="38" t="s">
        <v>174</v>
      </c>
      <c r="D222" s="37"/>
      <c r="E222" s="79"/>
      <c r="F222" s="323">
        <f t="shared" si="2"/>
        <v>7110.98</v>
      </c>
      <c r="G222" s="304"/>
      <c r="H222" s="305">
        <f>4290.49+295.49</f>
        <v>4585.9799999999996</v>
      </c>
      <c r="I222" s="305">
        <f>2363+162</f>
        <v>2525</v>
      </c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8.9949223461988654E-3</v>
      </c>
      <c r="C223" s="40" t="s">
        <v>175</v>
      </c>
      <c r="D223" s="37"/>
      <c r="E223" s="79"/>
      <c r="F223" s="323">
        <f t="shared" si="2"/>
        <v>6653.49</v>
      </c>
      <c r="G223" s="304"/>
      <c r="H223" s="305">
        <v>4290.49</v>
      </c>
      <c r="I223" s="305">
        <v>2363</v>
      </c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5.7723180906201502E-2</v>
      </c>
      <c r="C224" s="41" t="s">
        <v>176</v>
      </c>
      <c r="D224" s="37"/>
      <c r="E224" s="80"/>
      <c r="F224" s="325">
        <f t="shared" si="2"/>
        <v>42697.490000000005</v>
      </c>
      <c r="G224" s="306"/>
      <c r="H224" s="307">
        <v>27533.49</v>
      </c>
      <c r="I224" s="307">
        <v>15164</v>
      </c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173413.99</v>
      </c>
      <c r="F225" s="171"/>
      <c r="G225" s="43">
        <f>SUM(G217:G224)</f>
        <v>0</v>
      </c>
      <c r="H225" s="43">
        <f t="shared" ref="H225:I225" si="4">SUM(H217:H224)</f>
        <v>100407.04000000001</v>
      </c>
      <c r="I225" s="43">
        <f t="shared" si="4"/>
        <v>73006.95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9">
        <f>E216+E225</f>
        <v>739693.99</v>
      </c>
      <c r="F226" s="340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335"/>
      <c r="O235" s="106"/>
      <c r="P235" s="106"/>
      <c r="Q235" s="335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C17:C18"/>
    <mergeCell ref="G5:G6"/>
    <mergeCell ref="E5:F5"/>
    <mergeCell ref="E9:F9"/>
    <mergeCell ref="E6:F6"/>
    <mergeCell ref="E7:F7"/>
    <mergeCell ref="A1:D1"/>
    <mergeCell ref="A2:D2"/>
    <mergeCell ref="A4:J4"/>
    <mergeCell ref="E1:J1"/>
    <mergeCell ref="E3:J3"/>
    <mergeCell ref="E2:I2"/>
    <mergeCell ref="E8:F8"/>
    <mergeCell ref="E10:F10"/>
    <mergeCell ref="E226:F226"/>
    <mergeCell ref="E11:F11"/>
    <mergeCell ref="E12:F12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6CB2F2D07C74E9CC6B38E462C7B4F" ma:contentTypeVersion="13" ma:contentTypeDescription="Create a new document." ma:contentTypeScope="" ma:versionID="1b02514fd1cad366d0463199f136001e">
  <xsd:schema xmlns:xsd="http://www.w3.org/2001/XMLSchema" xmlns:xs="http://www.w3.org/2001/XMLSchema" xmlns:p="http://schemas.microsoft.com/office/2006/metadata/properties" xmlns:ns3="ae2f5551-c56a-4f92-9a8a-2c96700c17a0" xmlns:ns4="6e108a5c-5e63-4de4-91b2-24b0958fddff" targetNamespace="http://schemas.microsoft.com/office/2006/metadata/properties" ma:root="true" ma:fieldsID="7f09e83bae81008fc3589123faefa16b" ns3:_="" ns4:_="">
    <xsd:import namespace="ae2f5551-c56a-4f92-9a8a-2c96700c17a0"/>
    <xsd:import namespace="6e108a5c-5e63-4de4-91b2-24b0958fddf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f5551-c56a-4f92-9a8a-2c96700c17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08a5c-5e63-4de4-91b2-24b0958fd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3F33DD-20BC-44FB-BA2D-6F70C5E009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D23D70-2938-47AD-B4FA-A7C8942CB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2f5551-c56a-4f92-9a8a-2c96700c17a0"/>
    <ds:schemaRef ds:uri="6e108a5c-5e63-4de4-91b2-24b0958fd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CF3A94-3D37-4B1C-A390-A8B3DF8978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2020-10-13T17:20:45Z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0x0101007176CB2F2D07C74E9CC6B38E462C7B4F</vt:lpwstr>
  </property>
</Properties>
</file>